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/Documents/Radway Parish Council/"/>
    </mc:Choice>
  </mc:AlternateContent>
  <xr:revisionPtr revIDLastSave="0" documentId="8_{15A05847-DC99-E743-ADAF-9D01E46B7DCE}" xr6:coauthVersionLast="45" xr6:coauthVersionMax="45" xr10:uidLastSave="{00000000-0000-0000-0000-000000000000}"/>
  <bookViews>
    <workbookView xWindow="0" yWindow="460" windowWidth="28800" windowHeight="16280" xr2:uid="{BC7CB951-93C3-B54F-86AF-913BCC2EFC2E}"/>
  </bookViews>
  <sheets>
    <sheet name="Sheet1" sheetId="1" r:id="rId1"/>
  </sheets>
  <definedNames>
    <definedName name="_xlnm.Print_Area" localSheetId="0">Sheet1!$A$1:$N$65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" l="1"/>
  <c r="B13" i="1"/>
  <c r="N38" i="1"/>
  <c r="N39" i="1"/>
  <c r="N40" i="1"/>
  <c r="G9" i="1"/>
  <c r="N61" i="1"/>
  <c r="N12" i="1"/>
  <c r="M16" i="1"/>
  <c r="N16" i="1"/>
  <c r="K63" i="1"/>
  <c r="N37" i="1"/>
  <c r="N41" i="1"/>
  <c r="N42" i="1"/>
  <c r="B63" i="1"/>
  <c r="C63" i="1"/>
  <c r="D63" i="1"/>
  <c r="E63" i="1"/>
  <c r="G63" i="1"/>
  <c r="I63" i="1"/>
  <c r="L63" i="1"/>
  <c r="M63" i="1"/>
  <c r="B9" i="1"/>
  <c r="B20" i="1"/>
  <c r="N13" i="1"/>
  <c r="F9" i="1"/>
  <c r="F18" i="1"/>
  <c r="N52" i="1"/>
  <c r="N53" i="1"/>
  <c r="O53" i="1"/>
  <c r="P53" i="1"/>
  <c r="Q53" i="1"/>
  <c r="N54" i="1"/>
  <c r="O54" i="1"/>
  <c r="P54" i="1"/>
  <c r="Q54" i="1"/>
  <c r="N55" i="1"/>
  <c r="N60" i="1"/>
  <c r="N48" i="1"/>
  <c r="N23" i="1"/>
  <c r="N29" i="1"/>
  <c r="O29" i="1"/>
  <c r="P29" i="1"/>
  <c r="Q29" i="1"/>
  <c r="N59" i="1"/>
  <c r="N32" i="1"/>
  <c r="N24" i="1"/>
  <c r="Q24" i="1"/>
  <c r="N25" i="1"/>
  <c r="O25" i="1"/>
  <c r="P25" i="1"/>
  <c r="Q25" i="1"/>
  <c r="N35" i="1"/>
  <c r="N26" i="1"/>
  <c r="N36" i="1"/>
  <c r="O40" i="1"/>
  <c r="P40" i="1"/>
  <c r="Q40" i="1"/>
  <c r="N45" i="1"/>
  <c r="F56" i="1"/>
  <c r="H51" i="1"/>
  <c r="H63" i="1"/>
  <c r="J51" i="1"/>
  <c r="J63" i="1"/>
  <c r="C18" i="1"/>
  <c r="D18" i="1"/>
  <c r="E18" i="1"/>
  <c r="H18" i="1"/>
  <c r="I18" i="1"/>
  <c r="K18" i="1"/>
  <c r="L18" i="1"/>
  <c r="M18" i="1"/>
  <c r="J14" i="1"/>
  <c r="N14" i="1"/>
  <c r="N7" i="1"/>
  <c r="N8" i="1"/>
  <c r="N10" i="1"/>
  <c r="N11" i="1"/>
  <c r="N6" i="1"/>
  <c r="G18" i="1"/>
  <c r="N56" i="1"/>
  <c r="O56" i="1"/>
  <c r="P56" i="1"/>
  <c r="Q56" i="1"/>
  <c r="F63" i="1"/>
  <c r="O23" i="1"/>
  <c r="P23" i="1"/>
  <c r="Q23" i="1"/>
  <c r="O52" i="1"/>
  <c r="P7" i="1"/>
  <c r="S7" i="1"/>
  <c r="O7" i="1"/>
  <c r="R7" i="1"/>
  <c r="Q7" i="1"/>
  <c r="T7" i="1"/>
  <c r="J18" i="1"/>
  <c r="B18" i="1"/>
  <c r="N9" i="1"/>
  <c r="P52" i="1"/>
  <c r="Q52" i="1"/>
  <c r="N51" i="1"/>
  <c r="O51" i="1"/>
  <c r="O63" i="1"/>
  <c r="N63" i="1"/>
  <c r="P51" i="1"/>
  <c r="P63" i="1"/>
  <c r="Q51" i="1"/>
  <c r="Q63" i="1"/>
  <c r="N18" i="1"/>
  <c r="N65" i="1"/>
</calcChain>
</file>

<file path=xl/sharedStrings.xml><?xml version="1.0" encoding="utf-8"?>
<sst xmlns="http://schemas.openxmlformats.org/spreadsheetml/2006/main" count="55" uniqueCount="51">
  <si>
    <t>Revenue Income and Expeniture 2019/20</t>
  </si>
  <si>
    <t>RADWAY PARISH COUNCIL</t>
  </si>
  <si>
    <t>Income</t>
  </si>
  <si>
    <t>Precept</t>
  </si>
  <si>
    <t>Total</t>
  </si>
  <si>
    <t>Expenditure</t>
  </si>
  <si>
    <t>Recreation Ground Project</t>
  </si>
  <si>
    <t>WALC</t>
  </si>
  <si>
    <t>F N Pile and Sons</t>
  </si>
  <si>
    <t>Balance</t>
  </si>
  <si>
    <t>Opening balance</t>
  </si>
  <si>
    <t>R W Manwaring (grass cutting)</t>
  </si>
  <si>
    <t>Clerk's Salary</t>
  </si>
  <si>
    <t>P Wilkins Tubs and Compost</t>
  </si>
  <si>
    <t>Zurich Insurance refund</t>
  </si>
  <si>
    <t>PCC contribution to sound system</t>
  </si>
  <si>
    <t>Reserves</t>
  </si>
  <si>
    <t>Interest</t>
  </si>
  <si>
    <t xml:space="preserve">Walton Stone- Radway Village Hall </t>
  </si>
  <si>
    <t>Complete Weed Control</t>
  </si>
  <si>
    <t>Cooker - Radway Village Hall</t>
  </si>
  <si>
    <t>Heaters - Radway Village Hall</t>
  </si>
  <si>
    <t>Insurance -Radway Village Hall</t>
  </si>
  <si>
    <t>Village Sound System</t>
  </si>
  <si>
    <t>Stratford DC - Election</t>
  </si>
  <si>
    <t>Chambers Trust  - rental</t>
  </si>
  <si>
    <t>E-On</t>
  </si>
  <si>
    <t>Net of VAT</t>
  </si>
  <si>
    <t>Vat to reclaim</t>
  </si>
  <si>
    <t>VAT reclaimed</t>
  </si>
  <si>
    <t>Radway Village Hall - repayment</t>
  </si>
  <si>
    <t>Parish Council insurance with Zurich</t>
  </si>
  <si>
    <t>Information Commissioners's Office -Data Registration</t>
  </si>
  <si>
    <t>Grounds Maintenance</t>
  </si>
  <si>
    <t>Adminstration</t>
  </si>
  <si>
    <t>Street Lights</t>
  </si>
  <si>
    <t>Recreation Ground</t>
  </si>
  <si>
    <t>Salary</t>
  </si>
  <si>
    <t xml:space="preserve">Election </t>
  </si>
  <si>
    <t>Special Projects</t>
  </si>
  <si>
    <t>Section 137 Grants</t>
  </si>
  <si>
    <t>Thursday Club - contribution for rental</t>
  </si>
  <si>
    <t>Radway Village Hall - annual insurance</t>
  </si>
  <si>
    <t>Village Hall stone work</t>
  </si>
  <si>
    <t>Accounting Data Services -Parish Newsletter</t>
  </si>
  <si>
    <t>Hire of Village Hal for Parish Council Meetings</t>
  </si>
  <si>
    <t>Christmas tree and lights</t>
  </si>
  <si>
    <t>Internal Audit</t>
  </si>
  <si>
    <t>WCC Street lighting</t>
  </si>
  <si>
    <t>Wickstead Inspection</t>
  </si>
  <si>
    <t xml:space="preserve">Dale Cottage / Rose Cottage car parking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</si>
</sst>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&quot;£&quot;#,##0.00"/>
  </numFmts>
  <fonts count="5" x14ac:knownFonts="1"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7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Font="1"/>
    <xf numFmtId="0" fontId="2" fillId="0" borderId="0" xfId="0" applyFont="1"/>
    <xf numFmtId="165" fontId="2" fillId="0" borderId="0" xfId="0" applyNumberFormat="1" applyFont="1"/>
    <xf numFmtId="0" fontId="0" fillId="0" borderId="0" xfId="0" applyFont="1" applyAlignment="1">
      <alignment horizontal="left"/>
    </xf>
    <xf numFmtId="165" fontId="0" fillId="0" borderId="0" xfId="0" applyNumberFormat="1" applyFont="1"/>
    <xf numFmtId="164" fontId="3" fillId="0" borderId="0" xfId="0" applyNumberFormat="1" applyFont="1" applyAlignment="1"/>
    <xf numFmtId="165" fontId="4" fillId="0" borderId="0" xfId="0" applyNumberFormat="1" applyFont="1"/>
    <xf numFmtId="2" fontId="0" fillId="0" borderId="0" xfId="0" applyNumberFormat="1"/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6DCC2-2D82-234E-84BA-B50C7E0F36F0}">
  <sheetPr>
    <pageSetUpPr fitToPage="1"/>
  </sheetPr>
  <dimension ref="A1:T84"/>
  <sheetViews>
    <sheetView tabSelected="1" workbookViewId="0">
      <selection activeCell="Q7" sqref="Q7"/>
    </sheetView>
  </sheetViews>
  <sheetFormatPr defaultColWidth="10.8515625" defaultRowHeight="15" x14ac:dyDescent="0.2"/>
  <cols>
    <col min="1" max="1" width="47.96875" customWidth="1"/>
    <col min="2" max="2" width="14.0546875" customWidth="1"/>
    <col min="3" max="3" width="11.34375" customWidth="1"/>
    <col min="4" max="4" width="12.82421875" customWidth="1"/>
    <col min="5" max="6" width="14.30078125" bestFit="1" customWidth="1"/>
    <col min="7" max="7" width="11.21875" bestFit="1" customWidth="1"/>
    <col min="8" max="8" width="11.8359375" bestFit="1" customWidth="1"/>
    <col min="9" max="9" width="11.21875" bestFit="1" customWidth="1"/>
    <col min="10" max="10" width="12.453125" bestFit="1" customWidth="1"/>
    <col min="11" max="12" width="11.46484375" bestFit="1" customWidth="1"/>
    <col min="13" max="13" width="11.8359375" bestFit="1" customWidth="1"/>
    <col min="14" max="14" width="11.9609375" bestFit="1" customWidth="1"/>
    <col min="15" max="15" width="13.31640625" style="3" bestFit="1" customWidth="1"/>
    <col min="16" max="16" width="12.82421875" style="3" bestFit="1" customWidth="1"/>
    <col min="17" max="17" width="11.8359375" bestFit="1" customWidth="1"/>
  </cols>
  <sheetData>
    <row r="1" spans="1:20" ht="33" x14ac:dyDescent="0.45">
      <c r="B1" s="1" t="s">
        <v>1</v>
      </c>
    </row>
    <row r="3" spans="1:20" ht="21" x14ac:dyDescent="0.3">
      <c r="A3" s="9" t="s">
        <v>0</v>
      </c>
    </row>
    <row r="5" spans="1:20" ht="18.75" x14ac:dyDescent="0.25">
      <c r="A5" s="5" t="s">
        <v>2</v>
      </c>
      <c r="B5" s="14">
        <v>43556</v>
      </c>
      <c r="C5" s="14">
        <v>43586</v>
      </c>
      <c r="D5" s="14">
        <v>43617</v>
      </c>
      <c r="E5" s="14">
        <v>43647</v>
      </c>
      <c r="F5" s="14">
        <v>43678</v>
      </c>
      <c r="G5" s="14">
        <v>43709</v>
      </c>
      <c r="H5" s="14">
        <v>43739</v>
      </c>
      <c r="I5" s="14">
        <v>43770</v>
      </c>
      <c r="J5" s="14">
        <v>43800</v>
      </c>
      <c r="K5" s="14">
        <v>43831</v>
      </c>
      <c r="L5" s="14">
        <v>43862</v>
      </c>
      <c r="M5" s="14">
        <v>43891</v>
      </c>
      <c r="N5" s="15" t="s">
        <v>4</v>
      </c>
      <c r="O5" s="12">
        <v>0.01</v>
      </c>
      <c r="P5" s="13">
        <v>1.4999999999999999E-2</v>
      </c>
      <c r="Q5" s="12">
        <v>0.02</v>
      </c>
    </row>
    <row r="6" spans="1:20" x14ac:dyDescent="0.2">
      <c r="A6" s="4" t="s">
        <v>10</v>
      </c>
      <c r="B6" s="3">
        <v>1043.1300000000001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>
        <f>SUM(B6:M6)</f>
        <v>1043.1300000000001</v>
      </c>
    </row>
    <row r="7" spans="1:20" x14ac:dyDescent="0.2">
      <c r="A7" t="s">
        <v>3</v>
      </c>
      <c r="B7" s="3">
        <v>5796</v>
      </c>
      <c r="C7" s="3"/>
      <c r="D7" s="3"/>
      <c r="E7" s="3"/>
      <c r="F7" s="3"/>
      <c r="G7" s="3">
        <v>5796</v>
      </c>
      <c r="H7" s="3"/>
      <c r="I7" s="3"/>
      <c r="J7" s="3"/>
      <c r="K7" s="3"/>
      <c r="L7" s="3"/>
      <c r="M7" s="3"/>
      <c r="N7" s="3">
        <f t="shared" ref="N7:N15" si="0">SUM(B7:M7)</f>
        <v>11592</v>
      </c>
      <c r="O7" s="3">
        <f>+N7*0.01</f>
        <v>115.92</v>
      </c>
      <c r="P7" s="3">
        <f>+N7*0.015</f>
        <v>173.88</v>
      </c>
      <c r="Q7">
        <f>+N7*0.02</f>
        <v>231.84</v>
      </c>
      <c r="R7" s="3">
        <f>+O7+N7</f>
        <v>11707.92</v>
      </c>
      <c r="S7" s="3">
        <f>+P7+N7</f>
        <v>11765.88</v>
      </c>
      <c r="T7" s="3">
        <f>+Q7+N7</f>
        <v>11823.84</v>
      </c>
    </row>
    <row r="8" spans="1:20" x14ac:dyDescent="0.2">
      <c r="A8" t="s">
        <v>50</v>
      </c>
      <c r="B8" s="3"/>
      <c r="C8" s="3"/>
      <c r="D8" s="3"/>
      <c r="E8" s="3">
        <v>364</v>
      </c>
      <c r="F8" s="3"/>
      <c r="G8" s="3"/>
      <c r="H8" s="3"/>
      <c r="I8" s="3"/>
      <c r="J8" s="3"/>
      <c r="K8" s="3"/>
      <c r="L8" s="3"/>
      <c r="M8" s="3">
        <v>52</v>
      </c>
      <c r="N8" s="3">
        <f>SUM(B8:M8)</f>
        <v>416</v>
      </c>
    </row>
    <row r="9" spans="1:20" x14ac:dyDescent="0.2">
      <c r="A9" t="s">
        <v>6</v>
      </c>
      <c r="B9" s="3">
        <f>10182+8000</f>
        <v>18182</v>
      </c>
      <c r="C9" s="3"/>
      <c r="D9" s="3"/>
      <c r="E9" s="3"/>
      <c r="F9" s="3">
        <f>4338+7371+2000</f>
        <v>13709</v>
      </c>
      <c r="G9" s="3">
        <f>40+350</f>
        <v>390</v>
      </c>
      <c r="H9" s="3"/>
      <c r="I9" s="3"/>
      <c r="J9" s="3">
        <v>50</v>
      </c>
      <c r="K9" s="3"/>
      <c r="L9" s="3">
        <v>287.5</v>
      </c>
      <c r="M9" s="3"/>
      <c r="N9" s="3">
        <f t="shared" si="0"/>
        <v>32618.5</v>
      </c>
      <c r="Q9" s="3"/>
    </row>
    <row r="10" spans="1:20" x14ac:dyDescent="0.2">
      <c r="A10" t="s">
        <v>14</v>
      </c>
      <c r="B10" s="3"/>
      <c r="C10" s="3"/>
      <c r="D10" s="3"/>
      <c r="E10" s="3"/>
      <c r="F10" s="3"/>
      <c r="G10" s="3">
        <v>437.41</v>
      </c>
      <c r="H10" s="3"/>
      <c r="I10" s="3"/>
      <c r="J10" s="3"/>
      <c r="K10" s="3"/>
      <c r="L10" s="3"/>
      <c r="M10" s="3"/>
      <c r="N10" s="3">
        <f t="shared" si="0"/>
        <v>437.41</v>
      </c>
      <c r="Q10" s="3"/>
    </row>
    <row r="11" spans="1:20" x14ac:dyDescent="0.2">
      <c r="A11" t="s">
        <v>15</v>
      </c>
      <c r="B11" s="3"/>
      <c r="C11" s="3"/>
      <c r="D11" s="3"/>
      <c r="E11" s="3"/>
      <c r="F11" s="3"/>
      <c r="G11" s="3"/>
      <c r="H11" s="3"/>
      <c r="I11" s="3">
        <v>120</v>
      </c>
      <c r="J11" s="3"/>
      <c r="K11" s="3"/>
      <c r="L11" s="3"/>
      <c r="M11" s="3"/>
      <c r="N11" s="3">
        <f t="shared" si="0"/>
        <v>120</v>
      </c>
    </row>
    <row r="12" spans="1:20" x14ac:dyDescent="0.2">
      <c r="A12" t="s">
        <v>43</v>
      </c>
      <c r="B12" s="3"/>
      <c r="C12" s="3"/>
      <c r="D12" s="3"/>
      <c r="E12" s="3"/>
      <c r="F12" s="3"/>
      <c r="G12" s="3"/>
      <c r="H12" s="3"/>
      <c r="I12" s="3">
        <v>4011.77</v>
      </c>
      <c r="J12" s="3"/>
      <c r="K12" s="3"/>
      <c r="L12" s="3"/>
      <c r="M12" s="3"/>
      <c r="N12" s="3">
        <f t="shared" si="0"/>
        <v>4011.77</v>
      </c>
    </row>
    <row r="13" spans="1:20" x14ac:dyDescent="0.2">
      <c r="A13" t="s">
        <v>16</v>
      </c>
      <c r="B13" s="3">
        <f>34084.94-8000-4011.77</f>
        <v>22073.170000000002</v>
      </c>
      <c r="C13" s="3"/>
      <c r="K13" s="3"/>
      <c r="L13" s="3"/>
      <c r="M13" s="3"/>
      <c r="N13" s="3">
        <f t="shared" si="0"/>
        <v>22073.170000000002</v>
      </c>
    </row>
    <row r="14" spans="1:20" x14ac:dyDescent="0.2">
      <c r="A14" t="s">
        <v>17</v>
      </c>
      <c r="B14" s="3"/>
      <c r="C14" s="3"/>
      <c r="D14" s="3">
        <v>18.3</v>
      </c>
      <c r="E14" s="3"/>
      <c r="F14" s="3"/>
      <c r="G14" s="3">
        <v>17</v>
      </c>
      <c r="H14" s="3"/>
      <c r="I14" s="3"/>
      <c r="J14" s="3">
        <f>17.01</f>
        <v>17.010000000000002</v>
      </c>
      <c r="K14" s="3"/>
      <c r="L14" s="3"/>
      <c r="M14" s="3">
        <v>5.04</v>
      </c>
      <c r="N14" s="3">
        <f t="shared" si="0"/>
        <v>57.35</v>
      </c>
    </row>
    <row r="15" spans="1:20" x14ac:dyDescent="0.2">
      <c r="A15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3">
        <f t="shared" si="0"/>
        <v>0</v>
      </c>
      <c r="O15" s="3">
        <v>8714.2000000000007</v>
      </c>
    </row>
    <row r="16" spans="1:20" x14ac:dyDescent="0.2">
      <c r="A16" t="s">
        <v>30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f>1497.56+880.42+440+544+120</f>
        <v>3481.98</v>
      </c>
      <c r="N16" s="3">
        <f>SUM(B16:M16)</f>
        <v>3481.98</v>
      </c>
    </row>
    <row r="17" spans="1:17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7" ht="18.75" x14ac:dyDescent="0.25">
      <c r="A18" s="5" t="s">
        <v>4</v>
      </c>
      <c r="B18" s="6">
        <f t="shared" ref="B18:N18" si="1">SUM(B6:B17)</f>
        <v>47094.3</v>
      </c>
      <c r="C18" s="6">
        <f t="shared" si="1"/>
        <v>0</v>
      </c>
      <c r="D18" s="6">
        <f t="shared" si="1"/>
        <v>18.3</v>
      </c>
      <c r="E18" s="6">
        <f t="shared" si="1"/>
        <v>364</v>
      </c>
      <c r="F18" s="6">
        <f t="shared" si="1"/>
        <v>13709</v>
      </c>
      <c r="G18" s="6">
        <f t="shared" si="1"/>
        <v>6640.41</v>
      </c>
      <c r="H18" s="6">
        <f t="shared" si="1"/>
        <v>0</v>
      </c>
      <c r="I18" s="6">
        <f t="shared" si="1"/>
        <v>4131.7700000000004</v>
      </c>
      <c r="J18" s="6">
        <f t="shared" si="1"/>
        <v>67.010000000000005</v>
      </c>
      <c r="K18" s="6">
        <f t="shared" si="1"/>
        <v>0</v>
      </c>
      <c r="L18" s="6">
        <f t="shared" si="1"/>
        <v>287.5</v>
      </c>
      <c r="M18" s="6">
        <f t="shared" si="1"/>
        <v>3539.02</v>
      </c>
      <c r="N18" s="6">
        <f t="shared" si="1"/>
        <v>75851.310000000012</v>
      </c>
    </row>
    <row r="19" spans="1:17" ht="18.75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7" x14ac:dyDescent="0.2">
      <c r="B20" s="3">
        <f>+B13+B9</f>
        <v>40255.17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7" ht="18.75" x14ac:dyDescent="0.25">
      <c r="A21" s="5" t="s">
        <v>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8" t="s">
        <v>27</v>
      </c>
      <c r="P21" s="18" t="s">
        <v>28</v>
      </c>
      <c r="Q21" s="15" t="s">
        <v>4</v>
      </c>
    </row>
    <row r="22" spans="1:17" ht="18.75" x14ac:dyDescent="0.25">
      <c r="A22" s="5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7" x14ac:dyDescent="0.2">
      <c r="A23" s="4" t="s">
        <v>19</v>
      </c>
      <c r="C23" s="3"/>
      <c r="E23" s="3"/>
      <c r="F23" s="3"/>
      <c r="G23" s="3"/>
      <c r="H23" s="3"/>
      <c r="I23" s="3">
        <v>120</v>
      </c>
      <c r="J23" s="3"/>
      <c r="K23" s="3"/>
      <c r="L23" s="3"/>
      <c r="M23" s="3"/>
      <c r="N23" s="3">
        <f t="shared" ref="N23:N48" si="2">SUM(C23:M23)</f>
        <v>120</v>
      </c>
      <c r="O23" s="3">
        <f>+N23/1.2</f>
        <v>100</v>
      </c>
      <c r="P23" s="3">
        <f>+O23*0.2</f>
        <v>20</v>
      </c>
      <c r="Q23" s="11">
        <f>+P23+O23</f>
        <v>120</v>
      </c>
    </row>
    <row r="24" spans="1:17" x14ac:dyDescent="0.2">
      <c r="A24" s="7" t="s">
        <v>13</v>
      </c>
      <c r="B24" s="3"/>
      <c r="C24" s="8">
        <v>110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3">
        <f>SUM(C24:M24)</f>
        <v>110</v>
      </c>
      <c r="Q24" s="11">
        <f>+P24+O24</f>
        <v>0</v>
      </c>
    </row>
    <row r="25" spans="1:17" x14ac:dyDescent="0.2">
      <c r="A25" s="7" t="s">
        <v>8</v>
      </c>
      <c r="B25" s="3"/>
      <c r="C25" s="8">
        <v>348.55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3">
        <f>SUM(C25:M25)</f>
        <v>348.55</v>
      </c>
      <c r="O25" s="3">
        <f>+N25/1.2</f>
        <v>290.45833333333337</v>
      </c>
      <c r="P25" s="3">
        <f>+O25*0.2</f>
        <v>58.091666666666676</v>
      </c>
      <c r="Q25" s="11">
        <f>+P25+O25</f>
        <v>348.55000000000007</v>
      </c>
    </row>
    <row r="26" spans="1:17" x14ac:dyDescent="0.2">
      <c r="A26" s="7" t="s">
        <v>11</v>
      </c>
      <c r="B26" s="3"/>
      <c r="D26" s="8">
        <v>146.47999999999999</v>
      </c>
      <c r="E26" s="8">
        <v>330.38</v>
      </c>
      <c r="F26" s="8"/>
      <c r="G26" s="8">
        <v>249.99</v>
      </c>
      <c r="H26" s="8"/>
      <c r="I26" s="8">
        <v>159.52000000000001</v>
      </c>
      <c r="J26" s="8"/>
      <c r="K26" s="8"/>
      <c r="L26" s="8"/>
      <c r="M26" s="8"/>
      <c r="N26" s="3">
        <f>SUM(C26:M26)</f>
        <v>886.37</v>
      </c>
      <c r="Q26" s="11"/>
    </row>
    <row r="27" spans="1:17" x14ac:dyDescent="0.2">
      <c r="A27" s="7"/>
      <c r="B27" s="3"/>
      <c r="D27" s="8"/>
      <c r="E27" s="8"/>
      <c r="F27" s="8"/>
      <c r="G27" s="8"/>
      <c r="H27" s="8"/>
      <c r="I27" s="8"/>
      <c r="J27" s="8"/>
      <c r="K27" s="8"/>
      <c r="L27" s="8"/>
      <c r="M27" s="8"/>
      <c r="N27" s="3"/>
      <c r="Q27" s="11"/>
    </row>
    <row r="28" spans="1:17" x14ac:dyDescent="0.2">
      <c r="A28" s="16" t="s">
        <v>35</v>
      </c>
      <c r="B28" s="3"/>
      <c r="D28" s="8"/>
      <c r="E28" s="8"/>
      <c r="F28" s="8"/>
      <c r="G28" s="8"/>
      <c r="H28" s="8"/>
      <c r="I28" s="8"/>
      <c r="J28" s="8"/>
      <c r="K28" s="8"/>
      <c r="L28" s="8"/>
      <c r="M28" s="8"/>
      <c r="N28" s="3"/>
      <c r="Q28" s="11"/>
    </row>
    <row r="29" spans="1:17" x14ac:dyDescent="0.2">
      <c r="A29" s="7" t="s">
        <v>26</v>
      </c>
      <c r="B29" s="3"/>
      <c r="C29" s="8">
        <v>189.45</v>
      </c>
      <c r="D29" s="8"/>
      <c r="E29" s="8"/>
      <c r="F29" s="8"/>
      <c r="G29" s="8"/>
      <c r="H29" s="8"/>
      <c r="I29" s="8">
        <v>402.2</v>
      </c>
      <c r="J29" s="8"/>
      <c r="K29" s="8"/>
      <c r="L29" s="8"/>
      <c r="M29" s="8">
        <v>202</v>
      </c>
      <c r="N29" s="3">
        <f t="shared" si="2"/>
        <v>793.65</v>
      </c>
      <c r="O29" s="3">
        <f>+N29/1.2</f>
        <v>661.375</v>
      </c>
      <c r="P29" s="3">
        <f>+O29*0.2</f>
        <v>132.27500000000001</v>
      </c>
      <c r="Q29" s="11">
        <f>+P29+O29</f>
        <v>793.65</v>
      </c>
    </row>
    <row r="30" spans="1:17" x14ac:dyDescent="0.2">
      <c r="A30" s="7"/>
      <c r="B30" s="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3"/>
      <c r="Q30" s="11"/>
    </row>
    <row r="31" spans="1:17" x14ac:dyDescent="0.2">
      <c r="A31" s="16" t="s">
        <v>36</v>
      </c>
      <c r="B31" s="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"/>
      <c r="Q31" s="11"/>
    </row>
    <row r="32" spans="1:17" x14ac:dyDescent="0.2">
      <c r="A32" s="7" t="s">
        <v>25</v>
      </c>
      <c r="B32" s="3"/>
      <c r="C32" s="10"/>
      <c r="D32" s="8"/>
      <c r="E32" s="8">
        <v>250</v>
      </c>
      <c r="F32" s="8"/>
      <c r="G32" s="8"/>
      <c r="H32" s="8"/>
      <c r="I32" s="8"/>
      <c r="J32" s="8"/>
      <c r="K32" s="8"/>
      <c r="L32" s="8"/>
      <c r="M32" s="8"/>
      <c r="N32" s="3">
        <f t="shared" si="2"/>
        <v>250</v>
      </c>
      <c r="Q32" s="11"/>
    </row>
    <row r="34" spans="1:17" x14ac:dyDescent="0.2">
      <c r="A34" s="16" t="s">
        <v>34</v>
      </c>
    </row>
    <row r="35" spans="1:17" x14ac:dyDescent="0.2">
      <c r="A35" s="7" t="s">
        <v>45</v>
      </c>
      <c r="B35" s="3"/>
      <c r="D35" s="8">
        <v>55</v>
      </c>
      <c r="E35" s="8">
        <v>33</v>
      </c>
      <c r="F35" s="8"/>
      <c r="G35" s="8"/>
      <c r="H35" s="8">
        <v>18</v>
      </c>
      <c r="I35" s="8"/>
      <c r="J35" s="8"/>
      <c r="K35" s="8">
        <v>44</v>
      </c>
      <c r="L35" s="8"/>
      <c r="M35" s="8"/>
      <c r="N35" s="3">
        <f t="shared" si="2"/>
        <v>150</v>
      </c>
      <c r="Q35" s="11"/>
    </row>
    <row r="36" spans="1:17" x14ac:dyDescent="0.2">
      <c r="A36" s="7" t="s">
        <v>7</v>
      </c>
      <c r="B36" s="3"/>
      <c r="D36" s="8">
        <v>104</v>
      </c>
      <c r="E36" s="8">
        <v>46</v>
      </c>
      <c r="F36" s="8"/>
      <c r="G36" s="8"/>
      <c r="H36" s="8"/>
      <c r="I36" s="8"/>
      <c r="J36" s="8"/>
      <c r="K36" s="8">
        <v>23</v>
      </c>
      <c r="L36" s="8"/>
      <c r="M36" s="8"/>
      <c r="N36" s="3">
        <f t="shared" si="2"/>
        <v>173</v>
      </c>
      <c r="Q36" s="11"/>
    </row>
    <row r="37" spans="1:17" x14ac:dyDescent="0.2">
      <c r="A37" s="7" t="s">
        <v>31</v>
      </c>
      <c r="B37" s="3"/>
      <c r="C37">
        <v>356.26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3">
        <f t="shared" si="2"/>
        <v>356.26</v>
      </c>
      <c r="Q37" s="11"/>
    </row>
    <row r="38" spans="1:17" x14ac:dyDescent="0.2">
      <c r="A38" s="7" t="s">
        <v>49</v>
      </c>
      <c r="B38" s="3"/>
      <c r="D38" s="8"/>
      <c r="E38" s="8"/>
      <c r="F38" s="8"/>
      <c r="G38" s="8"/>
      <c r="H38" s="8"/>
      <c r="I38" s="8"/>
      <c r="J38" s="8"/>
      <c r="K38" s="8"/>
      <c r="L38" s="8"/>
      <c r="M38" s="8">
        <v>72</v>
      </c>
      <c r="N38" s="3">
        <f t="shared" si="2"/>
        <v>72</v>
      </c>
      <c r="Q38" s="11"/>
    </row>
    <row r="39" spans="1:17" x14ac:dyDescent="0.2">
      <c r="A39" s="7" t="s">
        <v>48</v>
      </c>
      <c r="B39" s="3"/>
      <c r="D39" s="8"/>
      <c r="E39" s="8"/>
      <c r="F39" s="8"/>
      <c r="G39" s="8"/>
      <c r="H39" s="8"/>
      <c r="I39" s="8"/>
      <c r="J39" s="8"/>
      <c r="K39" s="8"/>
      <c r="L39" s="8"/>
      <c r="M39" s="8">
        <v>96.78</v>
      </c>
      <c r="N39" s="3">
        <f t="shared" si="2"/>
        <v>96.78</v>
      </c>
      <c r="Q39" s="11"/>
    </row>
    <row r="40" spans="1:17" x14ac:dyDescent="0.2">
      <c r="A40" s="7" t="s">
        <v>44</v>
      </c>
      <c r="B40" s="3"/>
      <c r="D40" s="8"/>
      <c r="E40" s="8">
        <v>158.4</v>
      </c>
      <c r="F40" s="8"/>
      <c r="G40" s="8"/>
      <c r="H40" s="8"/>
      <c r="I40" s="8"/>
      <c r="J40" s="8"/>
      <c r="K40" s="8"/>
      <c r="L40" s="8"/>
      <c r="M40" s="8"/>
      <c r="N40" s="3">
        <f t="shared" si="2"/>
        <v>158.4</v>
      </c>
      <c r="O40" s="3">
        <f>+N40/1.2</f>
        <v>132</v>
      </c>
      <c r="P40" s="3">
        <f>+O40*0.2</f>
        <v>26.400000000000002</v>
      </c>
      <c r="Q40" s="11">
        <f>+P40+O40</f>
        <v>158.4</v>
      </c>
    </row>
    <row r="41" spans="1:17" x14ac:dyDescent="0.2">
      <c r="A41" s="7" t="s">
        <v>32</v>
      </c>
      <c r="B41" s="3"/>
      <c r="D41" s="8"/>
      <c r="E41" s="8">
        <v>35</v>
      </c>
      <c r="F41" s="8"/>
      <c r="G41" s="8"/>
      <c r="H41" s="8"/>
      <c r="I41" s="8"/>
      <c r="J41" s="8"/>
      <c r="K41" s="8"/>
      <c r="L41" s="8"/>
      <c r="M41" s="8"/>
      <c r="N41" s="3">
        <f t="shared" si="2"/>
        <v>35</v>
      </c>
      <c r="Q41" s="11"/>
    </row>
    <row r="42" spans="1:17" x14ac:dyDescent="0.2">
      <c r="A42" s="7" t="s">
        <v>47</v>
      </c>
      <c r="B42" s="3"/>
      <c r="D42" s="8"/>
      <c r="E42" s="8">
        <v>300</v>
      </c>
      <c r="F42" s="8"/>
      <c r="G42" s="8"/>
      <c r="H42" s="8"/>
      <c r="I42" s="8"/>
      <c r="J42" s="8"/>
      <c r="K42" s="8"/>
      <c r="L42" s="8"/>
      <c r="M42" s="8"/>
      <c r="N42" s="3">
        <f t="shared" si="2"/>
        <v>300</v>
      </c>
      <c r="Q42" s="11"/>
    </row>
    <row r="43" spans="1:17" x14ac:dyDescent="0.2">
      <c r="A43" s="7"/>
      <c r="B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3"/>
      <c r="Q43" s="11"/>
    </row>
    <row r="44" spans="1:17" x14ac:dyDescent="0.2">
      <c r="A44" s="16" t="s">
        <v>37</v>
      </c>
      <c r="B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3"/>
      <c r="Q44" s="11"/>
    </row>
    <row r="45" spans="1:17" x14ac:dyDescent="0.2">
      <c r="A45" s="7" t="s">
        <v>12</v>
      </c>
      <c r="B45" s="3"/>
      <c r="C45" s="8"/>
      <c r="D45" s="8"/>
      <c r="E45" s="8">
        <v>323</v>
      </c>
      <c r="F45" s="8"/>
      <c r="G45" s="8">
        <v>378</v>
      </c>
      <c r="H45" s="8"/>
      <c r="I45" s="8">
        <v>433</v>
      </c>
      <c r="J45" s="8"/>
      <c r="K45" s="8">
        <v>433</v>
      </c>
      <c r="L45" s="8"/>
      <c r="M45" s="8">
        <v>493</v>
      </c>
      <c r="N45" s="3">
        <f t="shared" si="2"/>
        <v>2060</v>
      </c>
    </row>
    <row r="46" spans="1:17" x14ac:dyDescent="0.2">
      <c r="A46" s="7"/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3"/>
    </row>
    <row r="47" spans="1:17" x14ac:dyDescent="0.2">
      <c r="A47" s="16" t="s">
        <v>38</v>
      </c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3"/>
    </row>
    <row r="48" spans="1:17" x14ac:dyDescent="0.2">
      <c r="A48" s="4" t="s">
        <v>24</v>
      </c>
      <c r="C48" s="3"/>
      <c r="E48" s="3"/>
      <c r="F48" s="3"/>
      <c r="G48" s="3">
        <v>530.04999999999995</v>
      </c>
      <c r="H48" s="3"/>
      <c r="I48" s="3"/>
      <c r="J48" s="3"/>
      <c r="K48" s="3"/>
      <c r="L48" s="3"/>
      <c r="M48" s="3"/>
      <c r="N48" s="3">
        <f t="shared" si="2"/>
        <v>530.04999999999995</v>
      </c>
      <c r="Q48" s="11"/>
    </row>
    <row r="49" spans="1:17" ht="18.75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7" ht="18.75" x14ac:dyDescent="0.25">
      <c r="A50" s="5" t="s">
        <v>39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7" x14ac:dyDescent="0.2">
      <c r="A51" t="s">
        <v>6</v>
      </c>
      <c r="C51" s="3"/>
      <c r="D51" s="3">
        <v>400</v>
      </c>
      <c r="E51" s="3">
        <v>254</v>
      </c>
      <c r="F51" s="3"/>
      <c r="G51" s="3"/>
      <c r="H51" s="3">
        <f>150+14453.4</f>
        <v>14603.4</v>
      </c>
      <c r="I51" s="3">
        <v>16.690000000000001</v>
      </c>
      <c r="J51" s="3">
        <f>19048.6+9339.6</f>
        <v>28388.199999999997</v>
      </c>
      <c r="K51" s="3"/>
      <c r="L51" s="3"/>
      <c r="M51" s="3"/>
      <c r="N51" s="3">
        <f>SUM(C51:M51)</f>
        <v>43662.289999999994</v>
      </c>
      <c r="O51" s="3">
        <f>+N51/1.2</f>
        <v>36385.241666666661</v>
      </c>
      <c r="P51" s="3">
        <f>+O51*0.2</f>
        <v>7277.0483333333323</v>
      </c>
      <c r="Q51" s="11">
        <f>+P51+O51</f>
        <v>43662.289999999994</v>
      </c>
    </row>
    <row r="52" spans="1:17" x14ac:dyDescent="0.2">
      <c r="A52" s="4" t="s">
        <v>18</v>
      </c>
      <c r="C52" s="3"/>
      <c r="E52" s="3"/>
      <c r="F52" s="3"/>
      <c r="G52" s="3">
        <v>3017.05</v>
      </c>
      <c r="H52" s="3"/>
      <c r="I52" s="3"/>
      <c r="J52" s="3">
        <v>1797.07</v>
      </c>
      <c r="K52" s="3"/>
      <c r="L52" s="3"/>
      <c r="M52" s="3"/>
      <c r="N52" s="3">
        <f t="shared" ref="N52:N59" si="3">SUM(C52:M52)</f>
        <v>4814.12</v>
      </c>
      <c r="O52" s="3">
        <f t="shared" ref="O52:O56" si="4">+N52/1.2</f>
        <v>4011.7666666666669</v>
      </c>
      <c r="P52" s="3">
        <f t="shared" ref="P52:P56" si="5">+O52*0.2</f>
        <v>802.35333333333347</v>
      </c>
      <c r="Q52" s="11">
        <f t="shared" ref="Q52:Q56" si="6">+P52+O52</f>
        <v>4814.1200000000008</v>
      </c>
    </row>
    <row r="53" spans="1:17" x14ac:dyDescent="0.2">
      <c r="A53" s="4" t="s">
        <v>20</v>
      </c>
      <c r="C53" s="3"/>
      <c r="E53" s="3"/>
      <c r="F53" s="3"/>
      <c r="G53" s="3"/>
      <c r="H53" s="3">
        <v>1056.5</v>
      </c>
      <c r="I53" s="3"/>
      <c r="J53" s="3"/>
      <c r="K53" s="3"/>
      <c r="L53" s="3"/>
      <c r="M53" s="3"/>
      <c r="N53" s="3">
        <f t="shared" si="3"/>
        <v>1056.5</v>
      </c>
      <c r="O53" s="3">
        <f t="shared" si="4"/>
        <v>880.41666666666674</v>
      </c>
      <c r="P53" s="3">
        <f t="shared" si="5"/>
        <v>176.08333333333337</v>
      </c>
      <c r="Q53" s="11">
        <f t="shared" si="6"/>
        <v>1056.5</v>
      </c>
    </row>
    <row r="54" spans="1:17" x14ac:dyDescent="0.2">
      <c r="A54" s="4" t="s">
        <v>21</v>
      </c>
      <c r="C54" s="3"/>
      <c r="E54" s="3"/>
      <c r="F54" s="3"/>
      <c r="G54" s="3"/>
      <c r="H54" s="3">
        <v>528</v>
      </c>
      <c r="I54" s="3"/>
      <c r="J54" s="3"/>
      <c r="K54" s="3"/>
      <c r="L54" s="3"/>
      <c r="M54" s="3"/>
      <c r="N54" s="3">
        <f t="shared" si="3"/>
        <v>528</v>
      </c>
      <c r="O54" s="3">
        <f t="shared" si="4"/>
        <v>440</v>
      </c>
      <c r="P54" s="3">
        <f t="shared" si="5"/>
        <v>88</v>
      </c>
      <c r="Q54" s="11">
        <f t="shared" si="6"/>
        <v>528</v>
      </c>
    </row>
    <row r="55" spans="1:17" x14ac:dyDescent="0.2">
      <c r="A55" s="4" t="s">
        <v>22</v>
      </c>
      <c r="C55" s="3"/>
      <c r="E55" s="3"/>
      <c r="F55" s="3"/>
      <c r="G55" s="3">
        <v>437.41</v>
      </c>
      <c r="H55" s="3"/>
      <c r="I55" s="3"/>
      <c r="J55" s="3"/>
      <c r="K55" s="3"/>
      <c r="L55" s="3"/>
      <c r="M55" s="3"/>
      <c r="N55" s="3">
        <f t="shared" si="3"/>
        <v>437.41</v>
      </c>
      <c r="Q55" s="11"/>
    </row>
    <row r="56" spans="1:17" x14ac:dyDescent="0.2">
      <c r="A56" s="4" t="s">
        <v>23</v>
      </c>
      <c r="C56" s="3"/>
      <c r="E56" s="3"/>
      <c r="F56" s="3">
        <f>840.92+92.27</f>
        <v>933.18999999999994</v>
      </c>
      <c r="G56" s="3">
        <v>72.52</v>
      </c>
      <c r="H56" s="3"/>
      <c r="I56" s="3"/>
      <c r="J56" s="3"/>
      <c r="K56" s="3"/>
      <c r="L56" s="3"/>
      <c r="M56" s="3"/>
      <c r="N56" s="3">
        <f t="shared" si="3"/>
        <v>1005.7099999999999</v>
      </c>
      <c r="O56" s="3">
        <f t="shared" si="4"/>
        <v>838.09166666666658</v>
      </c>
      <c r="P56" s="3">
        <f t="shared" si="5"/>
        <v>167.61833333333334</v>
      </c>
      <c r="Q56" s="11">
        <f t="shared" si="6"/>
        <v>1005.7099999999999</v>
      </c>
    </row>
    <row r="57" spans="1:17" x14ac:dyDescent="0.2">
      <c r="A57" s="4"/>
      <c r="C57" s="3"/>
      <c r="E57" s="3"/>
      <c r="F57" s="3"/>
      <c r="G57" s="3"/>
      <c r="H57" s="3"/>
      <c r="I57" s="3"/>
      <c r="J57" s="3"/>
      <c r="K57" s="3"/>
      <c r="L57" s="3"/>
      <c r="M57" s="3"/>
      <c r="N57" s="3"/>
      <c r="Q57" s="11"/>
    </row>
    <row r="58" spans="1:17" x14ac:dyDescent="0.2">
      <c r="A58" s="17" t="s">
        <v>40</v>
      </c>
      <c r="C58" s="3"/>
      <c r="E58" s="3"/>
      <c r="F58" s="3"/>
      <c r="G58" s="3"/>
      <c r="H58" s="3"/>
      <c r="I58" s="3"/>
      <c r="J58" s="3"/>
      <c r="K58" s="3"/>
      <c r="L58" s="3"/>
      <c r="M58" s="3"/>
      <c r="N58" s="3"/>
      <c r="Q58" s="11"/>
    </row>
    <row r="59" spans="1:17" x14ac:dyDescent="0.2">
      <c r="A59" s="7" t="s">
        <v>41</v>
      </c>
      <c r="B59" s="3"/>
      <c r="C59" s="10"/>
      <c r="D59" s="8"/>
      <c r="E59" s="8"/>
      <c r="F59" s="8"/>
      <c r="G59" s="8">
        <v>160</v>
      </c>
      <c r="H59" s="8"/>
      <c r="I59" s="8"/>
      <c r="J59" s="8"/>
      <c r="K59" s="8"/>
      <c r="L59" s="8"/>
      <c r="M59" s="8"/>
      <c r="N59" s="3">
        <f t="shared" si="3"/>
        <v>160</v>
      </c>
      <c r="Q59" s="11"/>
    </row>
    <row r="60" spans="1:17" x14ac:dyDescent="0.2">
      <c r="A60" s="4" t="s">
        <v>42</v>
      </c>
      <c r="C60" s="3"/>
      <c r="E60" s="3"/>
      <c r="F60" s="3"/>
      <c r="G60" s="3">
        <v>437.41</v>
      </c>
      <c r="H60" s="3"/>
      <c r="I60" s="3"/>
      <c r="J60" s="3"/>
      <c r="K60" s="3"/>
      <c r="L60" s="3"/>
      <c r="M60" s="3"/>
      <c r="N60" s="3">
        <f>SUM(C60:M60)</f>
        <v>437.41</v>
      </c>
      <c r="Q60" s="11"/>
    </row>
    <row r="61" spans="1:17" x14ac:dyDescent="0.2">
      <c r="A61" s="4" t="s">
        <v>46</v>
      </c>
      <c r="K61">
        <v>59.99</v>
      </c>
      <c r="N61" s="3">
        <f>SUM(C61:M61)</f>
        <v>59.99</v>
      </c>
    </row>
    <row r="62" spans="1:17" x14ac:dyDescent="0.2">
      <c r="A62" s="7"/>
      <c r="B62" s="3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7" ht="18.75" x14ac:dyDescent="0.25">
      <c r="A63" s="5" t="s">
        <v>4</v>
      </c>
      <c r="B63" s="6">
        <f t="shared" ref="B63:M63" si="7">SUM(B23:B61)</f>
        <v>0</v>
      </c>
      <c r="C63" s="6">
        <f t="shared" si="7"/>
        <v>1004.26</v>
      </c>
      <c r="D63" s="6">
        <f t="shared" si="7"/>
        <v>705.48</v>
      </c>
      <c r="E63" s="6">
        <f t="shared" si="7"/>
        <v>1729.78</v>
      </c>
      <c r="F63" s="6">
        <f t="shared" si="7"/>
        <v>933.18999999999994</v>
      </c>
      <c r="G63" s="6">
        <f t="shared" si="7"/>
        <v>5282.43</v>
      </c>
      <c r="H63" s="6">
        <f t="shared" si="7"/>
        <v>16205.9</v>
      </c>
      <c r="I63" s="6">
        <f t="shared" si="7"/>
        <v>1131.4100000000001</v>
      </c>
      <c r="J63" s="6">
        <f t="shared" si="7"/>
        <v>30185.269999999997</v>
      </c>
      <c r="K63" s="6">
        <f t="shared" si="7"/>
        <v>559.99</v>
      </c>
      <c r="L63" s="6">
        <f t="shared" si="7"/>
        <v>0</v>
      </c>
      <c r="M63" s="6">
        <f t="shared" si="7"/>
        <v>863.78</v>
      </c>
      <c r="N63" s="6">
        <f>SUM(N23:N61)</f>
        <v>58601.49</v>
      </c>
      <c r="O63" s="6">
        <f>SUM(O23:O62)</f>
        <v>43739.35</v>
      </c>
      <c r="P63" s="6">
        <f>SUM(P23:P62)</f>
        <v>8747.869999999999</v>
      </c>
      <c r="Q63" s="6">
        <f>SUM(Q23:Q62)</f>
        <v>52487.219999999994</v>
      </c>
    </row>
    <row r="64" spans="1:17" ht="18.75" x14ac:dyDescent="0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5"/>
    </row>
    <row r="65" spans="1:14" ht="18.75" x14ac:dyDescent="0.25">
      <c r="A65" s="5" t="s">
        <v>9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>
        <f>+N18-N63</f>
        <v>17249.820000000014</v>
      </c>
    </row>
    <row r="76" spans="1:14" ht="18.75" x14ac:dyDescent="0.25">
      <c r="H76" s="5"/>
      <c r="I76" s="5"/>
      <c r="J76" s="5"/>
      <c r="K76" s="5"/>
      <c r="L76" s="5"/>
    </row>
    <row r="81" spans="1:2" ht="21" x14ac:dyDescent="0.3">
      <c r="A81" s="9"/>
    </row>
    <row r="83" spans="1:2" ht="18.75" x14ac:dyDescent="0.25">
      <c r="A83" s="5"/>
      <c r="B83" s="2"/>
    </row>
    <row r="84" spans="1:2" x14ac:dyDescent="0.2">
      <c r="B84" s="3"/>
    </row>
  </sheetData>
  <pageMargins left="0.70866141732283472" right="0.70866141732283472" top="0.74803149606299213" bottom="0.74803149606299213" header="0.31496062992125984" footer="0.31496062992125984"/>
  <pageSetup paperSize="9" scale="4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Smith-Vincent</dc:creator>
  <cp:lastModifiedBy>Tim Smith-Vincent</cp:lastModifiedBy>
  <cp:lastPrinted>2020-03-12T09:52:02Z</cp:lastPrinted>
  <dcterms:created xsi:type="dcterms:W3CDTF">2019-06-04T06:14:45Z</dcterms:created>
  <dcterms:modified xsi:type="dcterms:W3CDTF">2020-03-13T07:36:01Z</dcterms:modified>
</cp:coreProperties>
</file>